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8445" activeTab="0"/>
  </bookViews>
  <sheets>
    <sheet name="Ark1" sheetId="1" r:id="rId1"/>
    <sheet name="Ark2" sheetId="2" r:id="rId2"/>
  </sheets>
  <definedNames>
    <definedName name="Ant22Skudd">'Ark1'!$D$4</definedName>
    <definedName name="Ant25m.22Skudd">'Ark1'!$C$4</definedName>
    <definedName name="AntGrovSkudd25m">'Ark1'!$H$4</definedName>
    <definedName name="Endelig">'Ark1'!$I$12:$I$13</definedName>
    <definedName name="Hurtig">'Ark1'!$F$6:$F$16</definedName>
    <definedName name="HurtigUtenMal">'Ark1'!$F$4</definedName>
    <definedName name="Kjeglefaktor">'Ark1'!$G$4</definedName>
    <definedName name="KjegleTid">'Ark1'!$E$6:$E$8</definedName>
    <definedName name="KjegleTidSkudd">'Ark1'!$F$4</definedName>
    <definedName name="KjegleUtentid">'Ark1'!$E$6:$E$16</definedName>
    <definedName name="KjegleUtenTidskudd">'Ark1'!A$4</definedName>
    <definedName name="MaksGrov25meter">'Ark1'!$H$6:$H$16</definedName>
    <definedName name="Max22Precision">'Ark1'!$C$6:$C$16</definedName>
    <definedName name="Max9mmSkiver">'Ark1'!$D$6:$D$16</definedName>
    <definedName name="MaxGrov25m">'Ark1'!$H$6:$H$8</definedName>
    <definedName name="Popper">'Ark1'!$G$6:$G$16</definedName>
    <definedName name="_xlnm.Print_Area" localSheetId="0">'Ark1'!$A$1:$J$31</definedName>
    <definedName name="SumSkiveskudd">'Ark1'!#REF!</definedName>
    <definedName name="SumSkudd">'Ark1'!$I$4</definedName>
    <definedName name="Toralt">'Ark1'!$G$12:$G$13</definedName>
    <definedName name="TotalProsent">'Ark1'!$I$12:$I$13</definedName>
  </definedNames>
  <calcPr fullCalcOnLoad="1"/>
</workbook>
</file>

<file path=xl/sharedStrings.xml><?xml version="1.0" encoding="utf-8"?>
<sst xmlns="http://schemas.openxmlformats.org/spreadsheetml/2006/main" count="50" uniqueCount="29">
  <si>
    <t xml:space="preserve">Kjegleskyting </t>
  </si>
  <si>
    <t>uten tid</t>
  </si>
  <si>
    <t>%-del</t>
  </si>
  <si>
    <t xml:space="preserve">Skiveskyting </t>
  </si>
  <si>
    <t>på tid</t>
  </si>
  <si>
    <t>Ant. Skudd:</t>
  </si>
  <si>
    <t>Våpen:</t>
  </si>
  <si>
    <t>5 skudd 10m</t>
  </si>
  <si>
    <t>Skytter</t>
  </si>
  <si>
    <t>5 skudd 25m</t>
  </si>
  <si>
    <t>10 skudd 25m</t>
  </si>
  <si>
    <t>2x5 skudd</t>
  </si>
  <si>
    <t>Lag:</t>
  </si>
  <si>
    <t>Ali</t>
  </si>
  <si>
    <t>Totalt:</t>
  </si>
  <si>
    <t xml:space="preserve">5 skudd </t>
  </si>
  <si>
    <t>Armen</t>
  </si>
  <si>
    <t>Lars</t>
  </si>
  <si>
    <t>Henrik</t>
  </si>
  <si>
    <t>May</t>
  </si>
  <si>
    <t>Lukas</t>
  </si>
  <si>
    <t>Lukasz</t>
  </si>
  <si>
    <t>Martin5</t>
  </si>
  <si>
    <t>Spock</t>
  </si>
  <si>
    <t>Stefan</t>
  </si>
  <si>
    <t>Hurtigskyting</t>
  </si>
  <si>
    <t>.22</t>
  </si>
  <si>
    <t>7 skudd</t>
  </si>
  <si>
    <t>Overall winner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</si>
</sst>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2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18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9" fontId="1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96" workbookViewId="0" topLeftCell="A16">
      <selection activeCell="A40" sqref="A40:J46"/>
    </sheetView>
  </sheetViews>
  <sheetFormatPr defaultColWidth="11.421875" defaultRowHeight="12.75"/>
  <cols>
    <col min="1" max="1" width="7.28125" style="0" customWidth="1"/>
    <col min="2" max="2" width="14.140625" style="0" customWidth="1"/>
    <col min="3" max="3" width="12.00390625" style="0" customWidth="1"/>
    <col min="4" max="4" width="12.8515625" style="0" customWidth="1"/>
    <col min="5" max="5" width="16.00390625" style="0" customWidth="1"/>
    <col min="6" max="6" width="20.28125" style="0" customWidth="1"/>
    <col min="7" max="7" width="20.00390625" style="0" customWidth="1"/>
    <col min="8" max="9" width="11.421875" style="0" customWidth="1"/>
  </cols>
  <sheetData>
    <row r="1" spans="2:7" s="4" customFormat="1" ht="18">
      <c r="B1" s="14"/>
      <c r="C1" s="36" t="s">
        <v>3</v>
      </c>
      <c r="D1" s="36"/>
      <c r="E1" s="36" t="s">
        <v>0</v>
      </c>
      <c r="F1" s="36"/>
      <c r="G1" s="11"/>
    </row>
    <row r="2" spans="4:9" s="4" customFormat="1" ht="15.75">
      <c r="D2" s="13"/>
      <c r="E2" s="12" t="s">
        <v>1</v>
      </c>
      <c r="F2" s="12" t="s">
        <v>4</v>
      </c>
      <c r="G2" s="12" t="s">
        <v>25</v>
      </c>
      <c r="H2" s="12"/>
      <c r="I2" s="10"/>
    </row>
    <row r="3" spans="2:9" s="4" customFormat="1" ht="12.75">
      <c r="B3" s="1" t="s">
        <v>6</v>
      </c>
      <c r="C3" s="4" t="s">
        <v>10</v>
      </c>
      <c r="D3" s="4" t="s">
        <v>7</v>
      </c>
      <c r="E3" s="4" t="s">
        <v>15</v>
      </c>
      <c r="F3" s="4" t="s">
        <v>27</v>
      </c>
      <c r="G3" s="4" t="s">
        <v>11</v>
      </c>
      <c r="H3" s="4" t="s">
        <v>9</v>
      </c>
      <c r="I3" s="10" t="s">
        <v>14</v>
      </c>
    </row>
    <row r="4" spans="1:9" s="4" customFormat="1" ht="12.75">
      <c r="A4" s="4" t="s">
        <v>12</v>
      </c>
      <c r="B4" s="1" t="s">
        <v>5</v>
      </c>
      <c r="C4" s="4">
        <v>10</v>
      </c>
      <c r="D4" s="4">
        <v>5</v>
      </c>
      <c r="E4" s="4">
        <v>5</v>
      </c>
      <c r="F4" s="4">
        <v>7</v>
      </c>
      <c r="G4" s="4">
        <v>10</v>
      </c>
      <c r="H4" s="4">
        <v>5</v>
      </c>
      <c r="I4" s="4">
        <f>SUM(C4:H4)</f>
        <v>42</v>
      </c>
    </row>
    <row r="5" spans="2:3" ht="16.5" thickBot="1">
      <c r="B5" s="27" t="s">
        <v>8</v>
      </c>
      <c r="C5" s="12" t="s">
        <v>26</v>
      </c>
    </row>
    <row r="6" spans="1:10" s="2" customFormat="1" ht="18.75" thickBot="1">
      <c r="A6" s="18">
        <v>1</v>
      </c>
      <c r="B6" s="20" t="s">
        <v>16</v>
      </c>
      <c r="C6" s="21">
        <v>49</v>
      </c>
      <c r="D6" s="21">
        <v>48</v>
      </c>
      <c r="E6" s="21">
        <v>5</v>
      </c>
      <c r="F6" s="25">
        <v>14.25</v>
      </c>
      <c r="G6" s="25">
        <f>(178+190)/200</f>
        <v>1.84</v>
      </c>
      <c r="H6" s="21">
        <v>31</v>
      </c>
      <c r="I6" s="15"/>
      <c r="J6" s="15"/>
    </row>
    <row r="7" spans="1:10" s="2" customFormat="1" ht="18.75" thickBot="1">
      <c r="A7" s="18">
        <v>1</v>
      </c>
      <c r="B7" s="20" t="s">
        <v>17</v>
      </c>
      <c r="C7" s="21">
        <v>61</v>
      </c>
      <c r="D7" s="21">
        <v>21</v>
      </c>
      <c r="E7" s="21">
        <v>4</v>
      </c>
      <c r="F7" s="25">
        <v>13.43</v>
      </c>
      <c r="G7" s="25">
        <f>(167+143)/200</f>
        <v>1.55</v>
      </c>
      <c r="H7" s="21">
        <v>20</v>
      </c>
      <c r="I7" s="15"/>
      <c r="J7" s="15"/>
    </row>
    <row r="8" spans="1:10" s="2" customFormat="1" ht="18.75" thickBot="1">
      <c r="A8" s="18">
        <v>1</v>
      </c>
      <c r="B8" s="20" t="s">
        <v>18</v>
      </c>
      <c r="C8" s="21">
        <v>25</v>
      </c>
      <c r="D8" s="21">
        <v>30</v>
      </c>
      <c r="E8" s="21">
        <v>1</v>
      </c>
      <c r="F8" s="25"/>
      <c r="G8" s="25">
        <f>(177+171)/200</f>
        <v>1.74</v>
      </c>
      <c r="H8" s="21">
        <v>15</v>
      </c>
      <c r="I8" s="15"/>
      <c r="J8" s="15"/>
    </row>
    <row r="9" spans="1:10" s="2" customFormat="1" ht="18.75" thickBot="1">
      <c r="A9" s="18">
        <v>1</v>
      </c>
      <c r="B9" s="20" t="s">
        <v>19</v>
      </c>
      <c r="C9" s="21">
        <v>67</v>
      </c>
      <c r="D9" s="21">
        <v>7</v>
      </c>
      <c r="E9" s="21">
        <v>0</v>
      </c>
      <c r="F9" s="25"/>
      <c r="G9" s="25">
        <f>(177+207)/200</f>
        <v>1.92</v>
      </c>
      <c r="H9" s="21">
        <v>22</v>
      </c>
      <c r="I9" s="15"/>
      <c r="J9" s="15"/>
    </row>
    <row r="10" spans="1:10" s="2" customFormat="1" ht="18.75" thickBot="1">
      <c r="A10" s="18">
        <v>1</v>
      </c>
      <c r="B10" s="20" t="s">
        <v>20</v>
      </c>
      <c r="C10" s="21">
        <v>50</v>
      </c>
      <c r="D10" s="21">
        <v>36</v>
      </c>
      <c r="E10" s="29">
        <v>2</v>
      </c>
      <c r="F10" s="25"/>
      <c r="G10" s="25">
        <f>(191+264)/200</f>
        <v>2.275</v>
      </c>
      <c r="H10" s="30">
        <v>12</v>
      </c>
      <c r="I10" s="15"/>
      <c r="J10" s="15"/>
    </row>
    <row r="11" spans="1:10" s="2" customFormat="1" ht="18.75" thickBot="1">
      <c r="A11" s="18"/>
      <c r="B11" s="19"/>
      <c r="C11" s="22"/>
      <c r="D11" s="22"/>
      <c r="E11" s="22"/>
      <c r="F11" s="23"/>
      <c r="G11" s="23"/>
      <c r="H11" s="22"/>
      <c r="I11" s="24"/>
      <c r="J11" s="15"/>
    </row>
    <row r="12" spans="1:10" ht="18.75" thickBot="1">
      <c r="A12" s="18">
        <v>2</v>
      </c>
      <c r="B12" s="20" t="s">
        <v>13</v>
      </c>
      <c r="C12" s="21">
        <v>22</v>
      </c>
      <c r="D12" s="21">
        <v>0</v>
      </c>
      <c r="E12" s="29">
        <v>0</v>
      </c>
      <c r="F12" s="25"/>
      <c r="G12" s="25">
        <f>(207+222)/200</f>
        <v>2.145</v>
      </c>
      <c r="H12" s="30">
        <v>0</v>
      </c>
      <c r="I12" s="16"/>
      <c r="J12" s="16"/>
    </row>
    <row r="13" spans="1:10" ht="18.75" thickBot="1">
      <c r="A13" s="18">
        <v>2</v>
      </c>
      <c r="B13" s="20" t="s">
        <v>21</v>
      </c>
      <c r="C13" s="21">
        <v>72</v>
      </c>
      <c r="D13" s="21">
        <v>21</v>
      </c>
      <c r="E13" s="21">
        <v>4</v>
      </c>
      <c r="F13" s="28">
        <v>19.55</v>
      </c>
      <c r="G13" s="25">
        <f>(158+155)/200</f>
        <v>1.565</v>
      </c>
      <c r="H13" s="21">
        <v>26</v>
      </c>
      <c r="I13" s="16"/>
      <c r="J13" s="16"/>
    </row>
    <row r="14" spans="1:8" ht="18.75" thickBot="1">
      <c r="A14" s="18">
        <v>2</v>
      </c>
      <c r="B14" s="20" t="s">
        <v>22</v>
      </c>
      <c r="C14" s="21">
        <v>72</v>
      </c>
      <c r="D14" s="21">
        <v>11</v>
      </c>
      <c r="E14" s="21">
        <v>2</v>
      </c>
      <c r="F14" s="25">
        <v>12.73</v>
      </c>
      <c r="G14" s="25">
        <f>(447+225)/200</f>
        <v>3.36</v>
      </c>
      <c r="H14" s="21">
        <v>30</v>
      </c>
    </row>
    <row r="15" spans="1:8" ht="18.75" thickBot="1">
      <c r="A15" s="18">
        <v>2</v>
      </c>
      <c r="B15" s="20" t="s">
        <v>23</v>
      </c>
      <c r="C15" s="21">
        <v>69</v>
      </c>
      <c r="D15" s="21">
        <v>35</v>
      </c>
      <c r="E15" s="21">
        <v>3</v>
      </c>
      <c r="F15" s="25">
        <v>26.7</v>
      </c>
      <c r="G15" s="25">
        <f>(264+325)/200</f>
        <v>2.945</v>
      </c>
      <c r="H15" s="21">
        <v>13</v>
      </c>
    </row>
    <row r="16" spans="1:8" s="3" customFormat="1" ht="18.75" thickBot="1">
      <c r="A16" s="18">
        <v>2</v>
      </c>
      <c r="B16" s="20" t="s">
        <v>24</v>
      </c>
      <c r="C16" s="21">
        <v>23</v>
      </c>
      <c r="D16" s="21">
        <v>9</v>
      </c>
      <c r="E16" s="21">
        <v>1</v>
      </c>
      <c r="F16" s="25"/>
      <c r="G16" s="25">
        <f>(210+169)/200</f>
        <v>1.895</v>
      </c>
      <c r="H16" s="21">
        <v>0</v>
      </c>
    </row>
    <row r="17" ht="18">
      <c r="J17" s="9"/>
    </row>
    <row r="18" spans="1:10" s="7" customFormat="1" ht="18">
      <c r="A18" s="11" t="s">
        <v>12</v>
      </c>
      <c r="B18" s="17" t="s">
        <v>2</v>
      </c>
      <c r="C18" s="9">
        <f>Ant25m.22Skudd/SumSkudd</f>
        <v>0.23809523809523808</v>
      </c>
      <c r="D18" s="9">
        <f>Ant22Skudd/SumSkudd</f>
        <v>0.11904761904761904</v>
      </c>
      <c r="E18" s="9">
        <f>KjegleUtenTidskudd/SumSkudd</f>
        <v>0.11904761904761904</v>
      </c>
      <c r="F18" s="9">
        <f>KjegleTidSkudd/SumSkudd</f>
        <v>0.16666666666666666</v>
      </c>
      <c r="G18" s="9">
        <f>Kjeglefaktor/SumSkudd</f>
        <v>0.23809523809523808</v>
      </c>
      <c r="H18" s="9">
        <f>AntGrovSkudd25m/SumSkudd</f>
        <v>0.11904761904761904</v>
      </c>
      <c r="I18" s="9">
        <f>SUM(C18:H18)</f>
        <v>1</v>
      </c>
      <c r="J18" s="4"/>
    </row>
    <row r="19" spans="3:10" ht="12.75">
      <c r="C19" s="8"/>
      <c r="D19" s="8"/>
      <c r="E19" s="8"/>
      <c r="F19" s="8"/>
      <c r="G19" s="8"/>
      <c r="H19" s="8"/>
      <c r="I19" s="6"/>
      <c r="J19" s="5"/>
    </row>
    <row r="20" spans="2:10" ht="12.75">
      <c r="B20" s="33"/>
      <c r="C20" s="32"/>
      <c r="D20" s="8"/>
      <c r="E20" s="8"/>
      <c r="F20" s="8"/>
      <c r="G20" s="8"/>
      <c r="H20" s="8"/>
      <c r="I20" s="6"/>
      <c r="J20" s="5"/>
    </row>
    <row r="21" spans="1:9" ht="18">
      <c r="A21" s="18">
        <v>1</v>
      </c>
      <c r="B21" s="20" t="s">
        <v>16</v>
      </c>
      <c r="C21" s="8">
        <f>C$18*C6/MAX(Max22Precision)</f>
        <v>0.16203703703703703</v>
      </c>
      <c r="D21" s="35">
        <f>D6*D$18/MAX(Max9mmSkiver)</f>
        <v>0.11904761904761903</v>
      </c>
      <c r="E21" s="35">
        <f>E6/MAX(KjegleUtentid)*$E$18</f>
        <v>0.11904761904761904</v>
      </c>
      <c r="F21" s="8">
        <f>MIN(Hurtig)/F6*F$18</f>
        <v>0.14888888888888888</v>
      </c>
      <c r="G21" s="8">
        <f>MIN(Popper)/G6*G$18</f>
        <v>0.20056935817805382</v>
      </c>
      <c r="H21" s="35">
        <f>H6*H$18/MAX(MaksGrov25meter)</f>
        <v>0.11904761904761904</v>
      </c>
      <c r="I21" s="8">
        <f>SUM(C21:H21)</f>
        <v>0.8686381412468369</v>
      </c>
    </row>
    <row r="22" spans="1:9" ht="18">
      <c r="A22" s="18">
        <v>1</v>
      </c>
      <c r="B22" s="20" t="s">
        <v>17</v>
      </c>
      <c r="C22" s="8">
        <f>C$18*C7/MAX(Max22Precision)</f>
        <v>0.20171957671957672</v>
      </c>
      <c r="D22" s="8">
        <f>D7*D$18/MAX(Max9mmSkiver)</f>
        <v>0.052083333333333336</v>
      </c>
      <c r="E22" s="8">
        <f>E7/MAX(KjegleUtentid)*$E$18</f>
        <v>0.09523809523809523</v>
      </c>
      <c r="F22" s="8">
        <f>MIN(Hurtig)/F7*F$18</f>
        <v>0.15797964755522462</v>
      </c>
      <c r="G22" s="34">
        <f>MIN(Popper)/G7*G$18</f>
        <v>0.23809523809523808</v>
      </c>
      <c r="H22" s="8">
        <f>H7*H$18/MAX(MaksGrov25meter)</f>
        <v>0.07680491551459294</v>
      </c>
      <c r="I22" s="8">
        <f>SUM(C22:H22)</f>
        <v>0.8219208064560608</v>
      </c>
    </row>
    <row r="23" spans="1:9" ht="18">
      <c r="A23" s="18">
        <v>1</v>
      </c>
      <c r="B23" s="20" t="s">
        <v>18</v>
      </c>
      <c r="C23" s="8">
        <f>C$18*C8/MAX(Max22Precision)</f>
        <v>0.08267195767195766</v>
      </c>
      <c r="D23" s="8">
        <f>D8*D$18/MAX(Max9mmSkiver)</f>
        <v>0.0744047619047619</v>
      </c>
      <c r="E23" s="8">
        <f>E8/MAX(KjegleUtentid)*$E$18</f>
        <v>0.023809523809523808</v>
      </c>
      <c r="F23" s="8">
        <v>0</v>
      </c>
      <c r="G23" s="8">
        <f>MIN(Popper)/G8*G$18</f>
        <v>0.21209633278598797</v>
      </c>
      <c r="H23" s="8">
        <f>H8*H$18/MAX(MaksGrov25meter)</f>
        <v>0.057603686635944694</v>
      </c>
      <c r="I23" s="8">
        <f>SUM(C23:H23)</f>
        <v>0.450586262808176</v>
      </c>
    </row>
    <row r="24" spans="1:9" ht="18">
      <c r="A24" s="18">
        <v>1</v>
      </c>
      <c r="B24" s="20" t="s">
        <v>19</v>
      </c>
      <c r="C24" s="8">
        <f>C$18*C9/MAX(Max22Precision)</f>
        <v>0.22156084656084654</v>
      </c>
      <c r="D24" s="8">
        <f>D9*D$18/MAX(Max9mmSkiver)</f>
        <v>0.01736111111111111</v>
      </c>
      <c r="E24" s="8">
        <f>E9/MAX(KjegleUtentid)*$E$18</f>
        <v>0</v>
      </c>
      <c r="F24" s="8">
        <v>0</v>
      </c>
      <c r="G24" s="8">
        <f>MIN(Popper)/G9*G$18</f>
        <v>0.1922123015873016</v>
      </c>
      <c r="H24" s="8">
        <f>H9*H$18/MAX(MaksGrov25meter)</f>
        <v>0.08448540706605223</v>
      </c>
      <c r="I24" s="8">
        <f>SUM(C24:H24)</f>
        <v>0.5156196663253114</v>
      </c>
    </row>
    <row r="25" spans="1:9" ht="18">
      <c r="A25" s="18">
        <v>1</v>
      </c>
      <c r="B25" s="20" t="s">
        <v>20</v>
      </c>
      <c r="C25" s="8">
        <f>C$18*C10/MAX(Max22Precision)</f>
        <v>0.16534391534391532</v>
      </c>
      <c r="D25" s="8">
        <f>D10*D$18/MAX(Max9mmSkiver)</f>
        <v>0.08928571428571429</v>
      </c>
      <c r="E25" s="8">
        <f>E10/MAX(KjegleUtentid)*$E$18</f>
        <v>0.047619047619047616</v>
      </c>
      <c r="F25" s="8">
        <v>0</v>
      </c>
      <c r="G25" s="8">
        <f>MIN(Popper)/G10*G$18</f>
        <v>0.16221873364730507</v>
      </c>
      <c r="H25" s="8">
        <f>H10*H$18/MAX(MaksGrov25meter)</f>
        <v>0.046082949308755755</v>
      </c>
      <c r="I25" s="8">
        <f>SUM(C25:H25)</f>
        <v>0.5105503602047381</v>
      </c>
    </row>
    <row r="26" spans="1:9" ht="18">
      <c r="A26" s="18"/>
      <c r="B26" s="19"/>
      <c r="C26" s="8"/>
      <c r="D26" s="8"/>
      <c r="E26" s="8"/>
      <c r="F26" s="8"/>
      <c r="G26" s="8"/>
      <c r="H26" s="8"/>
      <c r="I26" s="8"/>
    </row>
    <row r="27" spans="1:9" ht="18">
      <c r="A27" s="18">
        <v>2</v>
      </c>
      <c r="B27" s="20" t="s">
        <v>13</v>
      </c>
      <c r="C27" s="8">
        <f>C$18*C12/MAX(Max22Precision)</f>
        <v>0.07275132275132275</v>
      </c>
      <c r="D27" s="8">
        <f>D12*D$18/MAX(Max9mmSkiver)</f>
        <v>0</v>
      </c>
      <c r="E27" s="8">
        <f>E12/MAX(KjegleUtentid)*$E$18</f>
        <v>0</v>
      </c>
      <c r="F27" s="8">
        <v>0</v>
      </c>
      <c r="G27" s="8">
        <f>MIN(Popper)/G12*G$18</f>
        <v>0.17205017205017206</v>
      </c>
      <c r="H27" s="8">
        <f>H12*H$18/MAX(MaksGrov25meter)</f>
        <v>0</v>
      </c>
      <c r="I27" s="8">
        <f>SUM(C27:H27)</f>
        <v>0.24480149480149482</v>
      </c>
    </row>
    <row r="28" spans="1:9" ht="18">
      <c r="A28" s="18">
        <v>2</v>
      </c>
      <c r="B28" s="20" t="s">
        <v>21</v>
      </c>
      <c r="C28" s="35">
        <f>C$18*C13/MAX(Max22Precision)</f>
        <v>0.23809523809523808</v>
      </c>
      <c r="D28" s="8">
        <f>D13*D$18/MAX(Max9mmSkiver)</f>
        <v>0.052083333333333336</v>
      </c>
      <c r="E28" s="8">
        <f>E13/MAX(KjegleUtentid)*$E$18</f>
        <v>0.09523809523809523</v>
      </c>
      <c r="F28" s="8">
        <f>MIN(Hurtig)/F13*F$18</f>
        <v>0.10852514919011082</v>
      </c>
      <c r="G28" s="35">
        <f>MIN(Popper)/G13*G$18</f>
        <v>0.23581317511029973</v>
      </c>
      <c r="H28" s="8">
        <f>H13*H$18/MAX(MaksGrov25meter)</f>
        <v>0.0998463901689708</v>
      </c>
      <c r="I28" s="8">
        <f>SUM(C28:H28)</f>
        <v>0.829601381136048</v>
      </c>
    </row>
    <row r="29" spans="1:9" ht="18">
      <c r="A29" s="18">
        <v>2</v>
      </c>
      <c r="B29" s="20" t="s">
        <v>22</v>
      </c>
      <c r="C29" s="35">
        <f>C$18*C14/MAX(Max22Precision)</f>
        <v>0.23809523809523808</v>
      </c>
      <c r="D29" s="8">
        <f>D14*D$18/MAX(Max9mmSkiver)</f>
        <v>0.027281746031746032</v>
      </c>
      <c r="E29" s="8">
        <f>E14/MAX(KjegleUtentid)*$E$18</f>
        <v>0.047619047619047616</v>
      </c>
      <c r="F29" s="35">
        <f>MIN(Hurtig)/F14*F$18</f>
        <v>0.16666666666666666</v>
      </c>
      <c r="G29" s="8">
        <f>MIN(Popper)/G14*G$18</f>
        <v>0.10983560090702948</v>
      </c>
      <c r="H29" s="8">
        <f>H14*H$18/MAX(MaksGrov25meter)</f>
        <v>0.11520737327188939</v>
      </c>
      <c r="I29" s="8">
        <f>SUM(C29:H29)</f>
        <v>0.7047056725916172</v>
      </c>
    </row>
    <row r="30" spans="1:9" ht="18">
      <c r="A30" s="18">
        <v>2</v>
      </c>
      <c r="B30" s="20" t="s">
        <v>23</v>
      </c>
      <c r="C30" s="8">
        <f>C$18*C15/MAX(Max22Precision)</f>
        <v>0.22817460317460314</v>
      </c>
      <c r="D30" s="8">
        <f>D15*D$18/MAX(Max9mmSkiver)</f>
        <v>0.08680555555555554</v>
      </c>
      <c r="E30" s="8">
        <f>E15/MAX(KjegleUtentid)*$E$18</f>
        <v>0.07142857142857142</v>
      </c>
      <c r="F30" s="8">
        <f>MIN(Hurtig)/F15*F$18</f>
        <v>0.07946317103620475</v>
      </c>
      <c r="G30" s="8">
        <f>MIN(Popper)/G15*G$18</f>
        <v>0.12531328320802007</v>
      </c>
      <c r="H30" s="8">
        <f>H15*H$18/MAX(MaksGrov25meter)</f>
        <v>0.0499231950844854</v>
      </c>
      <c r="I30" s="8">
        <f>SUM(C30:H30)</f>
        <v>0.6411083794874404</v>
      </c>
    </row>
    <row r="31" spans="1:9" ht="18">
      <c r="A31" s="18">
        <v>2</v>
      </c>
      <c r="B31" s="20" t="s">
        <v>24</v>
      </c>
      <c r="C31" s="8">
        <f>C$18*C16/MAX(Max22Precision)</f>
        <v>0.07605820105820106</v>
      </c>
      <c r="D31" s="8">
        <f>D16*D$18/MAX(Max9mmSkiver)</f>
        <v>0.022321428571428572</v>
      </c>
      <c r="E31" s="8">
        <f>E16/MAX(KjegleUtentid)*$E$18</f>
        <v>0.023809523809523808</v>
      </c>
      <c r="F31" s="8">
        <v>0</v>
      </c>
      <c r="G31" s="8">
        <f>MIN(Popper)/G16*G$18</f>
        <v>0.19474808393014195</v>
      </c>
      <c r="H31" s="8">
        <f>H16*H$18/MAX(MaksGrov25meter)</f>
        <v>0</v>
      </c>
      <c r="I31" s="8">
        <f>SUM(C31:H31)</f>
        <v>0.3169372373692954</v>
      </c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31"/>
      <c r="C35" s="8"/>
      <c r="D35" s="8"/>
      <c r="E35" s="8"/>
      <c r="F35" s="8"/>
      <c r="G35" s="8"/>
      <c r="H35" s="8"/>
      <c r="I35" s="8"/>
      <c r="J35" s="8"/>
    </row>
    <row r="36" spans="1:11" ht="18">
      <c r="A36" s="18">
        <v>1</v>
      </c>
      <c r="B36" s="19" t="s">
        <v>16</v>
      </c>
      <c r="C36" s="8">
        <v>0.16203703703703703</v>
      </c>
      <c r="D36" s="8">
        <v>0.11904761904761903</v>
      </c>
      <c r="E36" s="8">
        <v>0.11904761904761904</v>
      </c>
      <c r="F36" s="8">
        <v>0.14888888888888888</v>
      </c>
      <c r="G36" s="8">
        <v>0.20056935817805382</v>
      </c>
      <c r="H36" s="8">
        <v>0.11904761904761904</v>
      </c>
      <c r="I36" s="8">
        <v>0.8686381412468369</v>
      </c>
      <c r="J36" s="8">
        <f>I36/87*100</f>
        <v>0.9984346451113069</v>
      </c>
      <c r="K36" s="26" t="s">
        <v>28</v>
      </c>
    </row>
    <row r="37" spans="1:10" ht="18">
      <c r="A37" s="18">
        <v>2</v>
      </c>
      <c r="B37" s="19" t="s">
        <v>21</v>
      </c>
      <c r="C37" s="8">
        <v>0.23809523809523808</v>
      </c>
      <c r="D37" s="8">
        <v>0.052083333333333336</v>
      </c>
      <c r="E37" s="8">
        <v>0.09523809523809523</v>
      </c>
      <c r="F37" s="8">
        <v>0.10852514919011082</v>
      </c>
      <c r="G37" s="8">
        <v>0.23581317511029973</v>
      </c>
      <c r="H37" s="8">
        <v>0.0998463901689708</v>
      </c>
      <c r="I37" s="8">
        <v>0.829601381136048</v>
      </c>
      <c r="J37" s="8">
        <f>I37/87*100</f>
        <v>0.9535648059035035</v>
      </c>
    </row>
    <row r="38" spans="1:10" ht="18">
      <c r="A38" s="18">
        <v>1</v>
      </c>
      <c r="B38" s="19" t="s">
        <v>17</v>
      </c>
      <c r="C38" s="8">
        <v>0.20171957671957672</v>
      </c>
      <c r="D38" s="8">
        <v>0.052083333333333336</v>
      </c>
      <c r="E38" s="8">
        <v>0.09523809523809523</v>
      </c>
      <c r="F38" s="8">
        <v>0.15797964755522462</v>
      </c>
      <c r="G38" s="8">
        <v>0.23809523809523808</v>
      </c>
      <c r="H38" s="8">
        <v>0.07680491551459294</v>
      </c>
      <c r="I38" s="8">
        <v>0.8219208064560608</v>
      </c>
      <c r="J38" s="8">
        <f aca="true" t="shared" si="0" ref="J38:J45">I38/87*100</f>
        <v>0.9447365591448974</v>
      </c>
    </row>
    <row r="39" spans="1:10" ht="18">
      <c r="A39" s="18">
        <v>2</v>
      </c>
      <c r="B39" s="19" t="s">
        <v>22</v>
      </c>
      <c r="C39" s="8">
        <v>0.23809523809523808</v>
      </c>
      <c r="D39" s="8">
        <v>0.027281746031746032</v>
      </c>
      <c r="E39" s="8">
        <v>0.047619047619047616</v>
      </c>
      <c r="F39" s="8">
        <v>0.16666666666666666</v>
      </c>
      <c r="G39" s="8">
        <v>0.10983560090702948</v>
      </c>
      <c r="H39" s="8">
        <v>0.11520737327188939</v>
      </c>
      <c r="I39" s="8">
        <v>0.7047056725916172</v>
      </c>
      <c r="J39" s="8">
        <f t="shared" si="0"/>
        <v>0.8100065202202497</v>
      </c>
    </row>
    <row r="40" spans="1:10" ht="18">
      <c r="A40" s="18">
        <v>2</v>
      </c>
      <c r="B40" s="19" t="s">
        <v>23</v>
      </c>
      <c r="C40" s="8">
        <v>0.22817460317460314</v>
      </c>
      <c r="D40" s="8">
        <v>0.08680555555555554</v>
      </c>
      <c r="E40" s="8">
        <v>0.07142857142857142</v>
      </c>
      <c r="F40" s="8">
        <v>0.07946317103620475</v>
      </c>
      <c r="G40" s="8">
        <v>0.12531328320802007</v>
      </c>
      <c r="H40" s="8">
        <v>0.0499231950844854</v>
      </c>
      <c r="I40" s="8">
        <v>0.6411083794874404</v>
      </c>
      <c r="J40" s="8">
        <f t="shared" si="0"/>
        <v>0.736906183318897</v>
      </c>
    </row>
    <row r="41" spans="1:10" ht="18">
      <c r="A41" s="18">
        <v>1</v>
      </c>
      <c r="B41" s="19" t="s">
        <v>19</v>
      </c>
      <c r="C41" s="8">
        <v>0.22156084656084654</v>
      </c>
      <c r="D41" s="8">
        <v>0.01736111111111111</v>
      </c>
      <c r="E41" s="8">
        <v>0</v>
      </c>
      <c r="F41" s="8">
        <v>0</v>
      </c>
      <c r="G41" s="8">
        <v>0.1922123015873016</v>
      </c>
      <c r="H41" s="8">
        <v>0.08448540706605223</v>
      </c>
      <c r="I41" s="8">
        <v>0.5156196663253114</v>
      </c>
      <c r="J41" s="8">
        <f t="shared" si="0"/>
        <v>0.5926662831325419</v>
      </c>
    </row>
    <row r="42" spans="1:10" ht="18">
      <c r="A42" s="18">
        <v>1</v>
      </c>
      <c r="B42" s="19" t="s">
        <v>20</v>
      </c>
      <c r="C42" s="8">
        <v>0.16534391534391532</v>
      </c>
      <c r="D42" s="8">
        <v>0.08928571428571429</v>
      </c>
      <c r="E42" s="8">
        <v>0.047619047619047616</v>
      </c>
      <c r="F42" s="8">
        <v>0</v>
      </c>
      <c r="G42" s="8">
        <v>0.16221873364730507</v>
      </c>
      <c r="H42" s="8">
        <v>0.046082949308755755</v>
      </c>
      <c r="I42" s="8">
        <v>0.5105503602047381</v>
      </c>
      <c r="J42" s="8">
        <f t="shared" si="0"/>
        <v>0.5868394944882047</v>
      </c>
    </row>
    <row r="43" spans="1:10" ht="18">
      <c r="A43" s="18">
        <v>1</v>
      </c>
      <c r="B43" s="19" t="s">
        <v>18</v>
      </c>
      <c r="C43" s="8">
        <v>0.08267195767195766</v>
      </c>
      <c r="D43" s="8">
        <v>0.0744047619047619</v>
      </c>
      <c r="E43" s="8">
        <v>0.023809523809523808</v>
      </c>
      <c r="F43" s="8">
        <v>0</v>
      </c>
      <c r="G43" s="8">
        <v>0.21209633278598797</v>
      </c>
      <c r="H43" s="8">
        <v>0.057603686635944694</v>
      </c>
      <c r="I43" s="8">
        <v>0.450586262808176</v>
      </c>
      <c r="J43" s="8">
        <f t="shared" si="0"/>
        <v>0.5179152446070988</v>
      </c>
    </row>
    <row r="44" spans="1:10" ht="18">
      <c r="A44" s="18">
        <v>2</v>
      </c>
      <c r="B44" s="19" t="s">
        <v>24</v>
      </c>
      <c r="C44" s="8">
        <v>0.07605820105820106</v>
      </c>
      <c r="D44" s="8">
        <v>0.022321428571428572</v>
      </c>
      <c r="E44" s="8">
        <v>0.023809523809523808</v>
      </c>
      <c r="F44" s="8">
        <v>0</v>
      </c>
      <c r="G44" s="8">
        <v>0.19474808393014195</v>
      </c>
      <c r="H44" s="8">
        <v>0</v>
      </c>
      <c r="I44" s="8">
        <v>0.3169372373692954</v>
      </c>
      <c r="J44" s="8">
        <f t="shared" si="0"/>
        <v>0.36429567513712113</v>
      </c>
    </row>
    <row r="45" spans="1:10" ht="18">
      <c r="A45" s="18">
        <v>2</v>
      </c>
      <c r="B45" s="19" t="s">
        <v>13</v>
      </c>
      <c r="C45" s="8">
        <v>0.07275132275132275</v>
      </c>
      <c r="D45" s="8">
        <v>0</v>
      </c>
      <c r="E45" s="8">
        <v>0</v>
      </c>
      <c r="F45" s="8">
        <v>0</v>
      </c>
      <c r="G45" s="8">
        <v>0.17205017205017206</v>
      </c>
      <c r="H45" s="8">
        <v>0</v>
      </c>
      <c r="I45" s="8">
        <v>0.24480149480149482</v>
      </c>
      <c r="J45" s="8">
        <f t="shared" si="0"/>
        <v>0.2813810285074653</v>
      </c>
    </row>
    <row r="46" spans="1:10" ht="18">
      <c r="A46" s="18"/>
      <c r="B46" s="19"/>
      <c r="C46" s="8"/>
      <c r="D46" s="8"/>
      <c r="E46" s="8"/>
      <c r="F46" s="8"/>
      <c r="G46" s="8"/>
      <c r="H46" s="8"/>
      <c r="I46" s="8"/>
      <c r="J46" s="8"/>
    </row>
  </sheetData>
  <sheetProtection/>
  <mergeCells count="2">
    <mergeCell ref="E1:F1"/>
    <mergeCell ref="C1:D1"/>
  </mergeCells>
  <printOptions horizontalCentered="1" verticalCentered="1"/>
  <pageMargins left="0.6692913385826772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&amp;C&amp;"Arial,Halvfet"&amp;16Selskapsskyting med Knut og den 25. juni 2016.</oddHeader>
    <oddFooter>&amp;L&amp;8Side &amp;P av &amp;N&amp;C&amp;8&amp;Z&amp;F&amp;R&amp;8Skrevet ut den &amp;D kl. &amp;T</oddFooter>
  </headerFooter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Martins Data, Guns &amp; Ammo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ToreMF</dc:creator>
  <cp:keywords/>
  <dc:description/>
  <cp:lastModifiedBy>Martin Feness</cp:lastModifiedBy>
  <cp:lastPrinted>2016-06-24T09:39:58Z</cp:lastPrinted>
  <dcterms:created xsi:type="dcterms:W3CDTF">2007-11-15T18:00:04Z</dcterms:created>
  <dcterms:modified xsi:type="dcterms:W3CDTF">2017-12-02T02:43:35Z</dcterms:modified>
  <cp:category/>
  <cp:version/>
  <cp:contentType/>
  <cp:contentStatus/>
</cp:coreProperties>
</file>